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'BSHEET'!$A$1</definedName>
    <definedName name="_xlnm.Print_Area" localSheetId="1">'BSHEET'!$A$1:$E$54</definedName>
    <definedName name="_xlnm.Print_Area" localSheetId="3">'CFLOW'!$A$1:$F$51</definedName>
    <definedName name="_xlnm.Print_Area" localSheetId="2">'EQUITY CHANGE'!$A$1:$R$36</definedName>
    <definedName name="_xlnm.Print_Area" localSheetId="0">'INCOME'!$A$1:$H$47</definedName>
  </definedNames>
  <calcPr fullCalcOnLoad="1"/>
</workbook>
</file>

<file path=xl/sharedStrings.xml><?xml version="1.0" encoding="utf-8"?>
<sst xmlns="http://schemas.openxmlformats.org/spreadsheetml/2006/main" count="148" uniqueCount="112">
  <si>
    <t>Revenue</t>
  </si>
  <si>
    <t>Current</t>
  </si>
  <si>
    <t>Comparative</t>
  </si>
  <si>
    <t>RM '000</t>
  </si>
  <si>
    <t>NCB HOLDINGS BHD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</si>
  <si>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</si>
  <si>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</si>
  <si>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</si>
  <si>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</si>
  <si>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</si>
  <si>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</si>
  <si>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</si>
  <si>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</si>
  <si>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</si>
  <si>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Net Profit For the Period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</si>
  <si>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</si>
  <si>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</si>
  <si>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</si>
  <si>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</si>
  <si>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</si>
  <si>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</si>
  <si>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</si>
  <si>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</si>
  <si>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</si>
  <si>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</si>
  <si>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</si>
  <si>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</si>
  <si>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</si>
  <si>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</si>
  <si>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</si>
  <si>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Short Term Borrowings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</si>
  <si>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</si>
  <si>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</si>
  <si>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</si>
  <si>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</si>
  <si>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</si>
  <si>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</si>
  <si>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</si>
  <si>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Long Term Loans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</si>
  <si>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</si>
  <si>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</si>
  <si>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</si>
  <si>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</si>
  <si>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</si>
  <si>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</si>
  <si>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</si>
  <si>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</si>
  <si>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Distributable</t>
  </si>
  <si>
    <t>Quarter Ended</t>
  </si>
  <si>
    <t>2002</t>
  </si>
  <si>
    <t>Property, Plant and  Equipment</t>
  </si>
  <si>
    <t xml:space="preserve">(The Condensed Consolidated Balance Sheet should be read in conjunction with the 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</si>
  <si>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</si>
  <si>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</si>
  <si>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</si>
  <si>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</si>
  <si>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</si>
  <si>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</si>
  <si>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</si>
  <si>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</si>
  <si>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</si>
  <si>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</si>
  <si>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</si>
  <si>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</si>
  <si>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</si>
  <si>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</si>
  <si>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</si>
  <si>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</si>
  <si>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</si>
  <si>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Dividends paid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</si>
  <si>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</si>
  <si>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</si>
  <si>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</si>
  <si>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</si>
  <si>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</si>
  <si>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</si>
  <si>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</si>
  <si>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Equity Investments</t>
  </si>
  <si>
    <t>EFFECT OF EXCHANGE RATE CHANGES</t>
  </si>
  <si>
    <t>2003</t>
  </si>
  <si>
    <t>31/12/2002</t>
  </si>
  <si>
    <t>Annual Financial Report for the year ended 31 December 2002)</t>
  </si>
  <si>
    <t>Balance at 1 January 2003</t>
  </si>
  <si>
    <t>Minority Interest</t>
  </si>
  <si>
    <t>Profit After Tax</t>
  </si>
  <si>
    <t>Financial Report for the year ended 31 December 2002)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</si>
  <si>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</si>
  <si>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</si>
  <si>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</si>
  <si>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</si>
  <si>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</si>
  <si>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</si>
  <si>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</si>
  <si>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(The Condensed Consolidated Statement of Changes in Equity should be read in conjunction with the Annual Financial Report for the year ended 31 December 2002)</t>
  </si>
  <si>
    <t>Net Profit For The Period</t>
  </si>
  <si>
    <t>Bank Borrowings Repaid</t>
  </si>
  <si>
    <t>Cash and cash equivalents comprise of:</t>
  </si>
  <si>
    <t>FOR THE SECOND QUARTER ENDED 30 JUNE 2003</t>
  </si>
  <si>
    <t xml:space="preserve">30 June  </t>
  </si>
  <si>
    <t>AS AT 30 JUNE 2003</t>
  </si>
  <si>
    <t>30/06/2003</t>
  </si>
  <si>
    <t>FOR THE 6 MONTHS ENDED 30 JUNE 2003</t>
  </si>
  <si>
    <t xml:space="preserve">For The 6 Month Period   </t>
  </si>
  <si>
    <t>Ended 30 June 2003</t>
  </si>
  <si>
    <t>As At 30 June 2003</t>
  </si>
  <si>
    <t xml:space="preserve">6 Months </t>
  </si>
  <si>
    <t>Tax Paid</t>
  </si>
  <si>
    <t>6 Month</t>
  </si>
  <si>
    <t>Final Dividend 2002</t>
  </si>
  <si>
    <t>Interim Dividend</t>
  </si>
  <si>
    <t>-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</si>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</sst>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41" fontId="1" fillId="0" borderId="2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3" fillId="0" borderId="1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7" fillId="0" borderId="0" xfId="16" applyFont="1" applyAlignment="1">
      <alignment horizontal="right"/>
    </xf>
    <xf numFmtId="41" fontId="0" fillId="0" borderId="0" xfId="0" applyNumberFormat="1" applyFont="1" applyAlignment="1">
      <alignment/>
    </xf>
    <xf numFmtId="0" fontId="8" fillId="0" borderId="0" xfId="0" applyFont="1" applyAlignment="1">
      <alignment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41" fontId="1" fillId="0" borderId="9" xfId="16" applyFont="1" applyBorder="1" applyAlignment="1">
      <alignment horizontal="right"/>
    </xf>
    <xf numFmtId="0" fontId="4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0" sqref="A10"/>
    </sheetView>
  </sheetViews>
  <sheetFormatPr defaultColWidth="9.140625" defaultRowHeight="12.75"/>
  <cols>
    <col min="1" max="1" width="28.28125" style="0" customWidth="1"/>
    <col min="2" max="2" width="18.57421875" style="1" customWidth="1"/>
    <col min="3" max="3" width="1.421875" style="1" customWidth="1"/>
    <col min="4" max="4" width="18.57421875" style="1" customWidth="1"/>
    <col min="5" max="5" width="0.85546875" style="1" customWidth="1"/>
    <col min="6" max="6" width="19.421875" style="1" customWidth="1"/>
    <col min="7" max="7" width="1.28515625" style="1" customWidth="1"/>
    <col min="8" max="8" width="20.57421875" style="1" customWidth="1"/>
  </cols>
  <sheetData>
    <row r="1" spans="1:8" ht="18">
      <c r="A1" s="44" t="s">
        <v>4</v>
      </c>
      <c r="B1" s="44"/>
      <c r="C1" s="44"/>
      <c r="D1" s="44"/>
      <c r="E1" s="44"/>
      <c r="F1" s="44"/>
      <c r="G1" s="44"/>
      <c r="H1" s="44"/>
    </row>
    <row r="2" spans="1:8" ht="15.75">
      <c r="A2" s="7"/>
      <c r="B2" s="8"/>
      <c r="C2" s="8"/>
      <c r="D2" s="8"/>
      <c r="E2" s="8"/>
      <c r="F2" s="8"/>
      <c r="G2" s="8"/>
      <c r="H2" s="8"/>
    </row>
    <row r="3" spans="1:8" ht="18">
      <c r="A3" s="44" t="s">
        <v>5</v>
      </c>
      <c r="B3" s="44"/>
      <c r="C3" s="44"/>
      <c r="D3" s="44"/>
      <c r="E3" s="44"/>
      <c r="F3" s="44"/>
      <c r="G3" s="44"/>
      <c r="H3" s="44"/>
    </row>
    <row r="4" spans="1:8" ht="18">
      <c r="A4" s="44" t="s">
        <v>97</v>
      </c>
      <c r="B4" s="44"/>
      <c r="C4" s="44"/>
      <c r="D4" s="44"/>
      <c r="E4" s="44"/>
      <c r="F4" s="44"/>
      <c r="G4" s="44"/>
      <c r="H4" s="44"/>
    </row>
    <row r="5" spans="1:8" ht="18">
      <c r="A5" s="18"/>
      <c r="B5" s="18"/>
      <c r="C5" s="18"/>
      <c r="D5" s="18"/>
      <c r="E5" s="18"/>
      <c r="F5" s="18"/>
      <c r="G5" s="18"/>
      <c r="H5" s="18"/>
    </row>
    <row r="6" spans="1:8" ht="18">
      <c r="A6" s="18"/>
      <c r="B6" s="18"/>
      <c r="C6" s="18"/>
      <c r="D6" s="18"/>
      <c r="E6" s="18"/>
      <c r="F6" s="18"/>
      <c r="G6" s="18"/>
      <c r="H6" s="18"/>
    </row>
    <row r="7" spans="1:8" ht="15">
      <c r="A7" s="2"/>
      <c r="B7" s="3"/>
      <c r="C7" s="3"/>
      <c r="D7" s="3"/>
      <c r="E7" s="3"/>
      <c r="F7" s="3"/>
      <c r="G7" s="3"/>
      <c r="H7" s="3"/>
    </row>
    <row r="8" spans="1:8" ht="15">
      <c r="A8" s="2"/>
      <c r="B8" s="3"/>
      <c r="C8" s="3"/>
      <c r="D8" s="3"/>
      <c r="E8" s="3"/>
      <c r="F8" s="3"/>
      <c r="G8" s="3"/>
      <c r="H8" s="3"/>
    </row>
    <row r="9" spans="1:8" ht="15.75">
      <c r="A9" s="2"/>
      <c r="B9" s="9" t="s">
        <v>79</v>
      </c>
      <c r="C9" s="8"/>
      <c r="D9" s="9" t="s">
        <v>49</v>
      </c>
      <c r="E9" s="8"/>
      <c r="F9" s="9" t="s">
        <v>79</v>
      </c>
      <c r="G9" s="8"/>
      <c r="H9" s="9" t="s">
        <v>49</v>
      </c>
    </row>
    <row r="10" spans="1:8" ht="15.75">
      <c r="A10" s="2"/>
      <c r="B10" s="8" t="s">
        <v>1</v>
      </c>
      <c r="C10" s="8"/>
      <c r="D10" s="8" t="s">
        <v>2</v>
      </c>
      <c r="E10" s="8"/>
      <c r="F10" s="8" t="s">
        <v>107</v>
      </c>
      <c r="G10" s="8"/>
      <c r="H10" s="8" t="s">
        <v>107</v>
      </c>
    </row>
    <row r="11" spans="1:8" ht="15.75">
      <c r="A11" s="2"/>
      <c r="B11" s="8" t="s">
        <v>48</v>
      </c>
      <c r="C11" s="8"/>
      <c r="D11" s="8" t="s">
        <v>48</v>
      </c>
      <c r="E11" s="8"/>
      <c r="F11" s="8" t="s">
        <v>75</v>
      </c>
      <c r="G11" s="8"/>
      <c r="H11" s="8" t="s">
        <v>75</v>
      </c>
    </row>
    <row r="12" spans="1:8" ht="15.75">
      <c r="A12" s="2"/>
      <c r="B12" s="9" t="s">
        <v>98</v>
      </c>
      <c r="C12" s="9"/>
      <c r="D12" s="9" t="str">
        <f>B12</f>
        <v>30 June  </v>
      </c>
      <c r="E12" s="9"/>
      <c r="F12" s="9" t="str">
        <f>B12</f>
        <v>30 June  </v>
      </c>
      <c r="G12" s="9"/>
      <c r="H12" s="9" t="str">
        <f>B12</f>
        <v>30 June  </v>
      </c>
    </row>
    <row r="13" spans="1:8" ht="15.75">
      <c r="A13" s="2"/>
      <c r="B13" s="8" t="s">
        <v>3</v>
      </c>
      <c r="C13" s="8"/>
      <c r="D13" s="8" t="s">
        <v>3</v>
      </c>
      <c r="E13" s="8"/>
      <c r="F13" s="8" t="s">
        <v>3</v>
      </c>
      <c r="G13" s="8"/>
      <c r="H13" s="8" t="s">
        <v>3</v>
      </c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8" ht="15">
      <c r="A15" s="2" t="s">
        <v>0</v>
      </c>
      <c r="B15" s="3">
        <f>363343-179026</f>
        <v>184317</v>
      </c>
      <c r="C15" s="3"/>
      <c r="D15" s="3">
        <f>H15-194106+1761</f>
        <v>186040</v>
      </c>
      <c r="E15" s="3"/>
      <c r="F15" s="3">
        <v>363343</v>
      </c>
      <c r="G15" s="3"/>
      <c r="H15" s="3">
        <v>378385</v>
      </c>
    </row>
    <row r="16" spans="1:8" ht="15">
      <c r="A16" s="2"/>
      <c r="B16" s="3"/>
      <c r="C16" s="3"/>
      <c r="D16" s="3"/>
      <c r="E16" s="3"/>
      <c r="F16" s="3"/>
      <c r="G16" s="3"/>
      <c r="H16" s="3"/>
    </row>
    <row r="17" spans="1:8" ht="15">
      <c r="A17" s="2" t="s">
        <v>6</v>
      </c>
      <c r="B17" s="3">
        <f>-(304009-147914)</f>
        <v>-156095</v>
      </c>
      <c r="C17" s="3"/>
      <c r="D17" s="3">
        <f>H17+166798-1761</f>
        <v>-166648</v>
      </c>
      <c r="E17" s="3"/>
      <c r="F17" s="3">
        <v>-304009</v>
      </c>
      <c r="G17" s="3"/>
      <c r="H17" s="3">
        <v>-331685</v>
      </c>
    </row>
    <row r="18" spans="1:8" ht="15">
      <c r="A18" s="2"/>
      <c r="B18" s="3"/>
      <c r="C18" s="3"/>
      <c r="D18" s="3"/>
      <c r="E18" s="3"/>
      <c r="F18" s="3"/>
      <c r="G18" s="3"/>
      <c r="H18" s="3"/>
    </row>
    <row r="19" spans="1:8" ht="15">
      <c r="A19" s="2" t="s">
        <v>7</v>
      </c>
      <c r="B19" s="3">
        <f>6306-2538</f>
        <v>3768</v>
      </c>
      <c r="C19" s="3"/>
      <c r="D19" s="3">
        <f>H19-3039</f>
        <v>3329</v>
      </c>
      <c r="E19" s="3"/>
      <c r="F19" s="3">
        <v>6306</v>
      </c>
      <c r="G19" s="3"/>
      <c r="H19" s="3">
        <v>6368</v>
      </c>
    </row>
    <row r="20" spans="1:8" ht="15">
      <c r="A20" s="2"/>
      <c r="B20" s="4"/>
      <c r="C20" s="3"/>
      <c r="D20" s="4"/>
      <c r="E20" s="3"/>
      <c r="F20" s="4"/>
      <c r="G20" s="3"/>
      <c r="H20" s="4"/>
    </row>
    <row r="21" spans="1:8" ht="15">
      <c r="A21" s="2" t="s">
        <v>8</v>
      </c>
      <c r="B21" s="3">
        <f>SUM(B15:B19)</f>
        <v>31990</v>
      </c>
      <c r="C21" s="3"/>
      <c r="D21" s="3">
        <f>SUM(D15:D19)</f>
        <v>22721</v>
      </c>
      <c r="E21" s="3"/>
      <c r="F21" s="3">
        <f>SUM(F15:F19)</f>
        <v>65640</v>
      </c>
      <c r="G21" s="3"/>
      <c r="H21" s="3">
        <f>SUM(H15:H19)</f>
        <v>53068</v>
      </c>
    </row>
    <row r="22" spans="1:8" ht="15">
      <c r="A22" s="2"/>
      <c r="B22" s="3"/>
      <c r="C22" s="3"/>
      <c r="D22" s="3"/>
      <c r="E22" s="3"/>
      <c r="F22" s="3"/>
      <c r="G22" s="3"/>
      <c r="H22" s="3"/>
    </row>
    <row r="23" spans="1:8" ht="15">
      <c r="A23" s="2" t="s">
        <v>9</v>
      </c>
      <c r="B23" s="3">
        <f>-(885-569)</f>
        <v>-316</v>
      </c>
      <c r="C23" s="3"/>
      <c r="D23" s="3">
        <f>H23+941</f>
        <v>-929</v>
      </c>
      <c r="E23" s="3"/>
      <c r="F23" s="3">
        <v>-885</v>
      </c>
      <c r="G23" s="3"/>
      <c r="H23" s="3">
        <v>-1870</v>
      </c>
    </row>
    <row r="24" spans="1:8" ht="15">
      <c r="A24" s="2"/>
      <c r="B24" s="3"/>
      <c r="C24" s="3"/>
      <c r="D24" s="3"/>
      <c r="E24" s="3"/>
      <c r="F24" s="3"/>
      <c r="G24" s="3"/>
      <c r="H24" s="3"/>
    </row>
    <row r="25" spans="1:8" ht="15">
      <c r="A25" s="2" t="s">
        <v>10</v>
      </c>
      <c r="B25" s="3">
        <f>134+45</f>
        <v>179</v>
      </c>
      <c r="C25" s="3"/>
      <c r="D25" s="3">
        <f>H25+106</f>
        <v>432</v>
      </c>
      <c r="E25" s="3"/>
      <c r="F25" s="3">
        <v>45</v>
      </c>
      <c r="G25" s="3"/>
      <c r="H25" s="3">
        <v>326</v>
      </c>
    </row>
    <row r="26" spans="1:8" ht="15">
      <c r="A26" s="2" t="s">
        <v>11</v>
      </c>
      <c r="B26" s="3"/>
      <c r="C26" s="3"/>
      <c r="D26" s="3"/>
      <c r="E26" s="3"/>
      <c r="F26" s="3"/>
      <c r="G26" s="3"/>
      <c r="H26" s="3"/>
    </row>
    <row r="27" spans="1:8" ht="15">
      <c r="A27" s="2"/>
      <c r="B27" s="4"/>
      <c r="C27" s="3"/>
      <c r="D27" s="4"/>
      <c r="E27" s="3"/>
      <c r="F27" s="4"/>
      <c r="G27" s="3"/>
      <c r="H27" s="4"/>
    </row>
    <row r="28" spans="1:8" ht="15">
      <c r="A28" s="2" t="s">
        <v>12</v>
      </c>
      <c r="B28" s="3">
        <f>SUM(B21:B25)</f>
        <v>31853</v>
      </c>
      <c r="C28" s="3"/>
      <c r="D28" s="3">
        <f>SUM(D21:D25)</f>
        <v>22224</v>
      </c>
      <c r="E28" s="3"/>
      <c r="F28" s="3">
        <f>SUM(F21:F25)</f>
        <v>64800</v>
      </c>
      <c r="G28" s="3"/>
      <c r="H28" s="3">
        <f>SUM(H21:H25)</f>
        <v>51524</v>
      </c>
    </row>
    <row r="29" spans="1:8" ht="15">
      <c r="A29" s="2"/>
      <c r="B29" s="3"/>
      <c r="C29" s="3"/>
      <c r="D29" s="3"/>
      <c r="E29" s="3"/>
      <c r="F29" s="3"/>
      <c r="G29" s="3"/>
      <c r="H29" s="3"/>
    </row>
    <row r="30" spans="1:8" ht="15">
      <c r="A30" s="2" t="s">
        <v>13</v>
      </c>
      <c r="B30" s="3">
        <f>-(21186-10754)</f>
        <v>-10432</v>
      </c>
      <c r="C30" s="3"/>
      <c r="D30" s="3">
        <f>H30+9376</f>
        <v>-7223</v>
      </c>
      <c r="E30" s="3"/>
      <c r="F30" s="3">
        <v>-21186</v>
      </c>
      <c r="G30" s="3"/>
      <c r="H30" s="3">
        <v>-16599</v>
      </c>
    </row>
    <row r="31" spans="1:8" ht="15">
      <c r="A31" s="2"/>
      <c r="B31" s="4"/>
      <c r="C31" s="3"/>
      <c r="D31" s="4"/>
      <c r="E31" s="3"/>
      <c r="F31" s="4"/>
      <c r="G31" s="3"/>
      <c r="H31" s="4"/>
    </row>
    <row r="32" spans="1:8" ht="15">
      <c r="A32" s="2" t="s">
        <v>84</v>
      </c>
      <c r="B32" s="3">
        <f>B28+B30</f>
        <v>21421</v>
      </c>
      <c r="C32" s="3"/>
      <c r="D32" s="3">
        <f>D28+D30</f>
        <v>15001</v>
      </c>
      <c r="E32" s="3"/>
      <c r="F32" s="3">
        <f>F28+F30</f>
        <v>43614</v>
      </c>
      <c r="G32" s="3"/>
      <c r="H32" s="3">
        <f>H28+H30</f>
        <v>34925</v>
      </c>
    </row>
    <row r="33" spans="1:8" ht="15">
      <c r="A33" s="2"/>
      <c r="B33" s="3"/>
      <c r="C33" s="3"/>
      <c r="D33" s="3"/>
      <c r="E33" s="3"/>
      <c r="F33" s="3"/>
      <c r="G33" s="3"/>
      <c r="H33" s="3"/>
    </row>
    <row r="34" spans="1:8" ht="15">
      <c r="A34" s="2" t="s">
        <v>83</v>
      </c>
      <c r="B34" s="14">
        <v>0</v>
      </c>
      <c r="C34" s="3"/>
      <c r="D34" s="14">
        <f>H34+200</f>
        <v>-215</v>
      </c>
      <c r="E34" s="14"/>
      <c r="F34" s="14">
        <v>0</v>
      </c>
      <c r="G34" s="14"/>
      <c r="H34" s="3">
        <v>-415</v>
      </c>
    </row>
    <row r="35" spans="1:8" ht="15">
      <c r="A35" s="2"/>
      <c r="B35" s="14"/>
      <c r="C35" s="3"/>
      <c r="D35" s="14"/>
      <c r="E35" s="3"/>
      <c r="F35" s="14"/>
      <c r="G35" s="3"/>
      <c r="H35" s="14"/>
    </row>
    <row r="36" spans="1:8" ht="15.75" thickBot="1">
      <c r="A36" s="2" t="s">
        <v>14</v>
      </c>
      <c r="B36" s="33">
        <f>B32+B34</f>
        <v>21421</v>
      </c>
      <c r="C36" s="3"/>
      <c r="D36" s="33">
        <f>D32+D34</f>
        <v>14786</v>
      </c>
      <c r="E36" s="3"/>
      <c r="F36" s="33">
        <f>F32+F34</f>
        <v>43614</v>
      </c>
      <c r="G36" s="3"/>
      <c r="H36" s="33">
        <f>H32+H34</f>
        <v>34510</v>
      </c>
    </row>
    <row r="37" spans="1:8" ht="15.75" thickTop="1">
      <c r="A37" s="2"/>
      <c r="B37" s="3"/>
      <c r="C37" s="3"/>
      <c r="D37" s="3"/>
      <c r="E37" s="3"/>
      <c r="F37" s="3"/>
      <c r="G37" s="3"/>
      <c r="H37" s="3"/>
    </row>
    <row r="38" spans="1:8" ht="15">
      <c r="A38" s="2" t="s">
        <v>15</v>
      </c>
      <c r="B38" s="3"/>
      <c r="C38" s="3"/>
      <c r="D38" s="3"/>
      <c r="E38" s="3"/>
      <c r="F38" s="3"/>
      <c r="G38" s="3"/>
      <c r="H38" s="3"/>
    </row>
    <row r="39" spans="1:8" ht="15">
      <c r="A39" s="2" t="s">
        <v>16</v>
      </c>
      <c r="B39" s="30">
        <v>4.6</v>
      </c>
      <c r="C39" s="2"/>
      <c r="D39" s="30">
        <v>3.1</v>
      </c>
      <c r="E39" s="2"/>
      <c r="F39" s="30">
        <v>9.3</v>
      </c>
      <c r="G39" s="2"/>
      <c r="H39" s="30">
        <v>7.3</v>
      </c>
    </row>
    <row r="40" spans="1:8" ht="15.75" thickBot="1">
      <c r="A40" s="2"/>
      <c r="B40" s="6"/>
      <c r="C40" s="2"/>
      <c r="D40" s="6"/>
      <c r="E40" s="2"/>
      <c r="F40" s="6"/>
      <c r="G40" s="2"/>
      <c r="H40" s="6"/>
    </row>
    <row r="41" spans="1:8" ht="15.75" thickTop="1">
      <c r="A41" s="2" t="s">
        <v>17</v>
      </c>
      <c r="B41" s="2"/>
      <c r="C41" s="2"/>
      <c r="D41" s="2"/>
      <c r="E41" s="2"/>
      <c r="F41" s="2"/>
      <c r="G41" s="2"/>
      <c r="H41" s="2"/>
    </row>
    <row r="42" spans="1:8" ht="15.75" thickBot="1">
      <c r="A42" s="2" t="s">
        <v>16</v>
      </c>
      <c r="B42" s="31">
        <v>4.4</v>
      </c>
      <c r="C42" s="2"/>
      <c r="D42" s="31">
        <v>3</v>
      </c>
      <c r="E42" s="2"/>
      <c r="F42" s="31">
        <v>9</v>
      </c>
      <c r="G42" s="2"/>
      <c r="H42" s="31">
        <v>6.9</v>
      </c>
    </row>
    <row r="43" spans="1:8" ht="15.75" thickTop="1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s="10" customFormat="1" ht="15">
      <c r="A45" s="2" t="s">
        <v>18</v>
      </c>
      <c r="B45" s="2"/>
      <c r="C45" s="2"/>
      <c r="D45" s="2"/>
      <c r="E45" s="2"/>
      <c r="F45" s="2"/>
      <c r="G45" s="2"/>
      <c r="H45" s="2"/>
    </row>
    <row r="46" spans="1:8" s="10" customFormat="1" ht="15">
      <c r="A46" s="2" t="s">
        <v>85</v>
      </c>
      <c r="B46" s="3"/>
      <c r="C46" s="3"/>
      <c r="D46" s="3"/>
      <c r="E46" s="3"/>
      <c r="F46" s="3"/>
      <c r="G46" s="3"/>
      <c r="H46" s="3"/>
    </row>
    <row r="47" spans="1:8" ht="15">
      <c r="A47" s="2"/>
      <c r="B47" s="3"/>
      <c r="C47" s="3"/>
      <c r="D47" s="3"/>
      <c r="E47" s="3"/>
      <c r="F47" s="3"/>
      <c r="G47" s="3"/>
      <c r="H47" s="3"/>
    </row>
    <row r="48" spans="1:8" ht="15">
      <c r="A48" s="2"/>
      <c r="B48" s="3"/>
      <c r="C48" s="3"/>
      <c r="D48" s="3"/>
      <c r="E48" s="3"/>
      <c r="F48" s="3"/>
      <c r="G48" s="3"/>
      <c r="H48" s="3"/>
    </row>
    <row r="60" ht="12.75">
      <c r="D60" s="32">
        <v>1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36">
      <selection activeCell="E42" sqref="E42"/>
    </sheetView>
  </sheetViews>
  <sheetFormatPr defaultColWidth="9.140625" defaultRowHeight="12.75"/>
  <cols>
    <col min="1" max="1" width="43.7109375" style="2" customWidth="1"/>
    <col min="2" max="2" width="5.57421875" style="3" customWidth="1"/>
    <col min="3" max="3" width="15.7109375" style="3" customWidth="1"/>
    <col min="4" max="4" width="5.7109375" style="3" customWidth="1"/>
    <col min="5" max="5" width="14.57421875" style="2" customWidth="1"/>
    <col min="6" max="6" width="3.140625" style="2" customWidth="1"/>
    <col min="7" max="7" width="11.28125" style="10" customWidth="1"/>
    <col min="8" max="16384" width="9.140625" style="2" customWidth="1"/>
  </cols>
  <sheetData>
    <row r="1" spans="1:5" ht="18">
      <c r="A1" s="44" t="s">
        <v>4</v>
      </c>
      <c r="B1" s="44"/>
      <c r="C1" s="44"/>
      <c r="D1" s="44"/>
      <c r="E1" s="44"/>
    </row>
    <row r="2" spans="1:4" ht="15.75">
      <c r="A2" s="20"/>
      <c r="B2" s="20"/>
      <c r="C2" s="20"/>
      <c r="D2" s="20"/>
    </row>
    <row r="3" spans="1:4" ht="15.75">
      <c r="A3" s="7"/>
      <c r="B3" s="8"/>
      <c r="C3" s="8"/>
      <c r="D3" s="8"/>
    </row>
    <row r="4" spans="1:5" ht="15.75" customHeight="1">
      <c r="A4" s="44" t="s">
        <v>92</v>
      </c>
      <c r="B4" s="44"/>
      <c r="C4" s="44"/>
      <c r="D4" s="44"/>
      <c r="E4" s="44"/>
    </row>
    <row r="5" spans="1:5" ht="15.75" customHeight="1">
      <c r="A5" s="44" t="s">
        <v>99</v>
      </c>
      <c r="B5" s="44"/>
      <c r="C5" s="44"/>
      <c r="D5" s="44"/>
      <c r="E5" s="44"/>
    </row>
    <row r="6" spans="1:4" ht="15.75">
      <c r="A6" s="7"/>
      <c r="B6" s="8"/>
      <c r="C6" s="8"/>
      <c r="D6" s="8"/>
    </row>
    <row r="7" spans="1:4" ht="15.75">
      <c r="A7" s="7"/>
      <c r="B7" s="8"/>
      <c r="C7" s="8"/>
      <c r="D7" s="8"/>
    </row>
    <row r="8" spans="1:5" ht="15.75">
      <c r="A8" s="7"/>
      <c r="B8" s="7"/>
      <c r="C8" s="8" t="s">
        <v>19</v>
      </c>
      <c r="D8" s="8"/>
      <c r="E8" s="8" t="s">
        <v>19</v>
      </c>
    </row>
    <row r="9" spans="1:5" ht="15.75">
      <c r="A9" s="7"/>
      <c r="B9" s="7"/>
      <c r="C9" s="9" t="s">
        <v>100</v>
      </c>
      <c r="D9" s="9"/>
      <c r="E9" s="9" t="s">
        <v>80</v>
      </c>
    </row>
    <row r="10" spans="1:5" ht="15.75">
      <c r="A10" s="7"/>
      <c r="B10" s="7"/>
      <c r="C10" s="8" t="s">
        <v>3</v>
      </c>
      <c r="D10" s="8"/>
      <c r="E10" s="8" t="s">
        <v>3</v>
      </c>
    </row>
    <row r="11" spans="2:5" ht="15">
      <c r="B11" s="2"/>
      <c r="E11" s="3"/>
    </row>
    <row r="12" spans="1:5" ht="15.75">
      <c r="A12" s="7" t="s">
        <v>52</v>
      </c>
      <c r="B12" s="7"/>
      <c r="E12" s="3"/>
    </row>
    <row r="13" spans="2:5" ht="15">
      <c r="B13" s="2"/>
      <c r="E13" s="3"/>
    </row>
    <row r="14" spans="1:7" ht="15">
      <c r="A14" s="2" t="s">
        <v>50</v>
      </c>
      <c r="B14" s="2"/>
      <c r="C14" s="3">
        <v>1024195</v>
      </c>
      <c r="E14" s="3">
        <v>1029037</v>
      </c>
      <c r="G14" s="38">
        <f>C14-E14</f>
        <v>-4842</v>
      </c>
    </row>
    <row r="15" spans="1:7" ht="15">
      <c r="A15" s="2" t="s">
        <v>20</v>
      </c>
      <c r="B15" s="2"/>
      <c r="C15" s="3">
        <v>202567</v>
      </c>
      <c r="E15" s="3">
        <v>214020</v>
      </c>
      <c r="G15" s="38">
        <f>C15-E15</f>
        <v>-11453</v>
      </c>
    </row>
    <row r="16" spans="1:7" ht="15">
      <c r="A16" s="2" t="s">
        <v>21</v>
      </c>
      <c r="B16" s="2"/>
      <c r="C16" s="3">
        <v>1386</v>
      </c>
      <c r="E16" s="3">
        <v>1342</v>
      </c>
      <c r="G16" s="38">
        <f>C16-E16</f>
        <v>44</v>
      </c>
    </row>
    <row r="17" spans="1:7" ht="15">
      <c r="A17" s="2" t="s">
        <v>22</v>
      </c>
      <c r="B17" s="2"/>
      <c r="C17" s="3">
        <v>1401</v>
      </c>
      <c r="E17" s="3">
        <v>1401</v>
      </c>
      <c r="G17" s="38">
        <f>C17-E17</f>
        <v>0</v>
      </c>
    </row>
    <row r="18" spans="1:7" ht="15">
      <c r="A18" s="2" t="s">
        <v>23</v>
      </c>
      <c r="B18" s="2"/>
      <c r="C18" s="3">
        <v>2418</v>
      </c>
      <c r="E18" s="3">
        <v>2193</v>
      </c>
      <c r="G18" s="38">
        <f>C18-E18</f>
        <v>225</v>
      </c>
    </row>
    <row r="19" spans="2:5" ht="15">
      <c r="B19" s="2"/>
      <c r="C19" s="21">
        <f>SUM(C14:C18)</f>
        <v>1231967</v>
      </c>
      <c r="D19" s="2"/>
      <c r="E19" s="21">
        <f>SUM(E14:E18)</f>
        <v>1247993</v>
      </c>
    </row>
    <row r="20" spans="1:4" ht="15.75">
      <c r="A20" s="7" t="s">
        <v>24</v>
      </c>
      <c r="B20" s="7"/>
      <c r="C20" s="2"/>
      <c r="D20" s="2"/>
    </row>
    <row r="21" spans="2:4" ht="15">
      <c r="B21" s="2"/>
      <c r="C21" s="2"/>
      <c r="D21" s="2"/>
    </row>
    <row r="22" spans="1:7" ht="15">
      <c r="A22" s="2" t="s">
        <v>25</v>
      </c>
      <c r="B22" s="2"/>
      <c r="C22" s="40">
        <v>4749</v>
      </c>
      <c r="E22" s="40">
        <v>4628</v>
      </c>
      <c r="G22" s="38">
        <f>C22-E22</f>
        <v>121</v>
      </c>
    </row>
    <row r="23" spans="1:7" ht="15">
      <c r="A23" s="2" t="s">
        <v>26</v>
      </c>
      <c r="B23" s="2"/>
      <c r="C23" s="41">
        <f>123584+15149-0.5</f>
        <v>138732.5</v>
      </c>
      <c r="E23" s="41">
        <f>113532+15771</f>
        <v>129303</v>
      </c>
      <c r="G23" s="38">
        <f>C23-E23</f>
        <v>9429.5</v>
      </c>
    </row>
    <row r="24" spans="1:7" ht="15">
      <c r="A24" s="2" t="s">
        <v>27</v>
      </c>
      <c r="B24" s="2"/>
      <c r="C24" s="41">
        <v>348079</v>
      </c>
      <c r="E24" s="41">
        <v>315256</v>
      </c>
      <c r="G24" s="38">
        <f>C24-E24</f>
        <v>32823</v>
      </c>
    </row>
    <row r="25" spans="2:5" ht="15">
      <c r="B25" s="2"/>
      <c r="C25" s="42"/>
      <c r="E25" s="42"/>
    </row>
    <row r="26" spans="2:5" ht="15">
      <c r="B26" s="2"/>
      <c r="C26" s="11">
        <f>SUM(C22:C25)</f>
        <v>491560.5</v>
      </c>
      <c r="D26" s="12"/>
      <c r="E26" s="11">
        <f>SUM(E22:E25)</f>
        <v>449187</v>
      </c>
    </row>
    <row r="27" spans="2:4" ht="15">
      <c r="B27" s="2"/>
      <c r="C27" s="2"/>
      <c r="D27" s="2"/>
    </row>
    <row r="28" spans="1:5" ht="15.75">
      <c r="A28" s="7" t="s">
        <v>28</v>
      </c>
      <c r="B28" s="7"/>
      <c r="E28" s="3"/>
    </row>
    <row r="29" spans="2:5" ht="15">
      <c r="B29" s="2"/>
      <c r="E29" s="3"/>
    </row>
    <row r="30" spans="1:7" ht="15">
      <c r="A30" s="2" t="s">
        <v>29</v>
      </c>
      <c r="B30" s="2"/>
      <c r="C30" s="40">
        <f>22294+117841+0.45</f>
        <v>140135.45</v>
      </c>
      <c r="E30" s="40">
        <f>25189+103209</f>
        <v>128398</v>
      </c>
      <c r="G30" s="38">
        <f>C30-E30</f>
        <v>11737.450000000012</v>
      </c>
    </row>
    <row r="31" spans="1:7" ht="15">
      <c r="A31" s="2" t="s">
        <v>30</v>
      </c>
      <c r="B31" s="2"/>
      <c r="C31" s="41">
        <v>0</v>
      </c>
      <c r="E31" s="41">
        <v>4050</v>
      </c>
      <c r="G31" s="38">
        <f>C31-E31</f>
        <v>-4050</v>
      </c>
    </row>
    <row r="32" spans="1:7" ht="15">
      <c r="A32" s="2" t="s">
        <v>31</v>
      </c>
      <c r="B32" s="2"/>
      <c r="C32" s="42">
        <v>13145</v>
      </c>
      <c r="E32" s="42">
        <v>13767</v>
      </c>
      <c r="G32" s="38">
        <f>C32-E32</f>
        <v>-622</v>
      </c>
    </row>
    <row r="33" spans="2:5" ht="15">
      <c r="B33" s="2"/>
      <c r="C33" s="27">
        <f>SUM(C27:C32)</f>
        <v>153280.45</v>
      </c>
      <c r="D33" s="14"/>
      <c r="E33" s="27">
        <f>SUM(E27:E32)</f>
        <v>146215</v>
      </c>
    </row>
    <row r="34" spans="2:5" ht="15">
      <c r="B34" s="2"/>
      <c r="C34" s="14"/>
      <c r="E34" s="14"/>
    </row>
    <row r="35" spans="1:5" ht="15.75">
      <c r="A35" s="7" t="s">
        <v>32</v>
      </c>
      <c r="B35" s="7"/>
      <c r="C35" s="14">
        <f>SUM(C26-C33)</f>
        <v>338280.05</v>
      </c>
      <c r="D35" s="14"/>
      <c r="E35" s="14">
        <f>SUM(E26-E33)</f>
        <v>302972</v>
      </c>
    </row>
    <row r="36" spans="2:5" ht="15">
      <c r="B36" s="2"/>
      <c r="E36" s="3"/>
    </row>
    <row r="37" spans="2:5" ht="15.75" thickBot="1">
      <c r="B37" s="2"/>
      <c r="C37" s="15">
        <f>SUM(C14+C15+C16+C17+C18+C35)</f>
        <v>1570247.05</v>
      </c>
      <c r="E37" s="15">
        <f>SUM(E14+E15+E16+E17+E18+E35)</f>
        <v>1550965</v>
      </c>
    </row>
    <row r="38" spans="2:5" ht="15">
      <c r="B38" s="2"/>
      <c r="E38" s="3"/>
    </row>
    <row r="39" spans="1:7" s="7" customFormat="1" ht="15.75">
      <c r="A39" s="7" t="s">
        <v>33</v>
      </c>
      <c r="C39" s="8"/>
      <c r="D39" s="8"/>
      <c r="E39" s="8"/>
      <c r="G39" s="39"/>
    </row>
    <row r="40" spans="2:5" ht="15">
      <c r="B40" s="2"/>
      <c r="E40" s="3"/>
    </row>
    <row r="41" spans="1:7" ht="15">
      <c r="A41" s="2" t="s">
        <v>34</v>
      </c>
      <c r="B41" s="2"/>
      <c r="C41" s="3">
        <v>470062</v>
      </c>
      <c r="E41" s="3">
        <v>470062</v>
      </c>
      <c r="G41" s="38">
        <f>C41-E41</f>
        <v>0</v>
      </c>
    </row>
    <row r="42" spans="1:7" ht="15">
      <c r="A42" s="2" t="s">
        <v>35</v>
      </c>
      <c r="B42" s="2"/>
      <c r="C42" s="14">
        <v>967382</v>
      </c>
      <c r="E42" s="14">
        <v>957624</v>
      </c>
      <c r="G42" s="38">
        <f>C42-E42</f>
        <v>9758</v>
      </c>
    </row>
    <row r="43" spans="1:7" ht="15">
      <c r="A43" s="2" t="s">
        <v>109</v>
      </c>
      <c r="B43" s="2"/>
      <c r="C43" s="14">
        <v>13548</v>
      </c>
      <c r="E43" s="14" t="s">
        <v>110</v>
      </c>
      <c r="G43" s="38"/>
    </row>
    <row r="44" spans="1:5" ht="15">
      <c r="A44" s="2" t="s">
        <v>36</v>
      </c>
      <c r="B44" s="2"/>
      <c r="C44" s="43">
        <f>SUM(C41:C43)</f>
        <v>1450992</v>
      </c>
      <c r="E44" s="43">
        <f>SUM(E41:E42)</f>
        <v>1427686</v>
      </c>
    </row>
    <row r="45" spans="2:5" ht="15">
      <c r="B45" s="2"/>
      <c r="E45" s="3"/>
    </row>
    <row r="46" spans="1:5" ht="15">
      <c r="A46" s="2" t="s">
        <v>37</v>
      </c>
      <c r="B46" s="2"/>
      <c r="E46" s="3"/>
    </row>
    <row r="47" spans="1:7" ht="15">
      <c r="A47" s="2" t="s">
        <v>38</v>
      </c>
      <c r="B47" s="2"/>
      <c r="C47" s="3">
        <v>0</v>
      </c>
      <c r="E47" s="3">
        <v>4024</v>
      </c>
      <c r="G47" s="38">
        <f>C47-E47</f>
        <v>-4024</v>
      </c>
    </row>
    <row r="48" spans="1:7" ht="15">
      <c r="A48" s="2" t="s">
        <v>39</v>
      </c>
      <c r="B48" s="2"/>
      <c r="C48" s="3">
        <f>119255</f>
        <v>119255</v>
      </c>
      <c r="E48" s="3">
        <v>119255</v>
      </c>
      <c r="G48" s="38">
        <f>C48-E48</f>
        <v>0</v>
      </c>
    </row>
    <row r="49" spans="2:5" ht="15">
      <c r="B49" s="2"/>
      <c r="E49" s="3"/>
    </row>
    <row r="50" spans="2:5" ht="15.75" thickBot="1">
      <c r="B50" s="2"/>
      <c r="C50" s="15">
        <f>SUM(C44:C49)</f>
        <v>1570247</v>
      </c>
      <c r="E50" s="15">
        <f>SUM(E44:E49)</f>
        <v>1550965</v>
      </c>
    </row>
    <row r="51" spans="2:5" ht="15">
      <c r="B51" s="2"/>
      <c r="E51" s="3"/>
    </row>
    <row r="53" ht="15">
      <c r="A53" s="2" t="s">
        <v>51</v>
      </c>
    </row>
    <row r="54" ht="15">
      <c r="A54" s="2" t="s">
        <v>81</v>
      </c>
    </row>
  </sheetData>
  <mergeCells count="3">
    <mergeCell ref="A1:E1"/>
    <mergeCell ref="A4:E4"/>
    <mergeCell ref="A5:E5"/>
  </mergeCells>
  <printOptions/>
  <pageMargins left="0.75" right="0.75" top="0.75" bottom="0.75" header="0.5" footer="0.5"/>
  <pageSetup fitToHeight="1" fitToWidth="1" horizontalDpi="300" verticalDpi="3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D18">
      <selection activeCell="D27" sqref="D27"/>
    </sheetView>
  </sheetViews>
  <sheetFormatPr defaultColWidth="9.140625" defaultRowHeight="12.75"/>
  <cols>
    <col min="1" max="1" width="33.421875" style="0" customWidth="1"/>
    <col min="2" max="2" width="12.140625" style="1" customWidth="1"/>
    <col min="3" max="3" width="1.57421875" style="1" customWidth="1"/>
    <col min="4" max="4" width="11.00390625" style="1" customWidth="1"/>
    <col min="5" max="5" width="1.57421875" style="1" customWidth="1"/>
    <col min="6" max="6" width="12.00390625" style="1" customWidth="1"/>
    <col min="7" max="7" width="1.57421875" style="1" customWidth="1"/>
    <col min="8" max="8" width="15.00390625" style="1" customWidth="1"/>
    <col min="9" max="9" width="1.28515625" style="1" customWidth="1"/>
    <col min="10" max="10" width="13.7109375" style="1" customWidth="1"/>
    <col min="11" max="11" width="1.28515625" style="1" customWidth="1"/>
    <col min="12" max="12" width="15.8515625" style="1" customWidth="1"/>
    <col min="13" max="13" width="1.28515625" style="1" customWidth="1"/>
    <col min="14" max="14" width="11.421875" style="1" customWidth="1"/>
    <col min="15" max="15" width="1.28515625" style="1" customWidth="1"/>
    <col min="16" max="16" width="14.8515625" style="1" customWidth="1"/>
    <col min="17" max="17" width="1.28515625" style="1" customWidth="1"/>
    <col min="18" max="18" width="13.140625" style="1" customWidth="1"/>
  </cols>
  <sheetData>
    <row r="1" spans="1:18" ht="15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8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8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8">
      <c r="A6" s="44" t="s">
        <v>101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5.75">
      <c r="A9" s="7"/>
      <c r="B9" s="8"/>
      <c r="C9" s="8"/>
      <c r="D9" s="8"/>
      <c r="E9" s="8"/>
      <c r="F9" s="8"/>
      <c r="G9" s="8"/>
      <c r="H9" s="17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16"/>
      <c r="B10" s="45" t="s">
        <v>90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7"/>
      <c r="P10" s="34" t="s">
        <v>47</v>
      </c>
      <c r="Q10" s="17"/>
      <c r="R10" s="17"/>
    </row>
    <row r="11" spans="1:18" ht="15">
      <c r="A11" s="1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7"/>
      <c r="P11" s="36"/>
      <c r="Q11" s="17"/>
      <c r="R11" s="17"/>
    </row>
    <row r="12" spans="1:18" ht="15">
      <c r="A12" s="16"/>
      <c r="B12" s="17" t="s">
        <v>43</v>
      </c>
      <c r="C12" s="17"/>
      <c r="D12" s="17" t="s">
        <v>43</v>
      </c>
      <c r="E12" s="17"/>
      <c r="F12" s="17" t="s">
        <v>41</v>
      </c>
      <c r="G12" s="17"/>
      <c r="H12" s="17" t="s">
        <v>86</v>
      </c>
      <c r="I12" s="17"/>
      <c r="J12" s="17" t="s">
        <v>87</v>
      </c>
      <c r="K12" s="17"/>
      <c r="L12" s="17" t="s">
        <v>88</v>
      </c>
      <c r="M12" s="17"/>
      <c r="N12" s="17" t="s">
        <v>89</v>
      </c>
      <c r="O12" s="17"/>
      <c r="P12" s="17" t="s">
        <v>44</v>
      </c>
      <c r="Q12" s="17"/>
      <c r="R12" s="17"/>
    </row>
    <row r="13" spans="1:18" ht="15">
      <c r="A13" s="16"/>
      <c r="B13" s="17" t="s">
        <v>41</v>
      </c>
      <c r="C13" s="17"/>
      <c r="D13" s="17" t="s">
        <v>91</v>
      </c>
      <c r="E13" s="17"/>
      <c r="F13" s="17" t="s">
        <v>42</v>
      </c>
      <c r="G13" s="17"/>
      <c r="H13" s="17" t="s">
        <v>42</v>
      </c>
      <c r="I13" s="17"/>
      <c r="J13" s="17" t="s">
        <v>42</v>
      </c>
      <c r="K13" s="17"/>
      <c r="L13" s="17" t="s">
        <v>42</v>
      </c>
      <c r="M13" s="17"/>
      <c r="N13" s="17" t="s">
        <v>42</v>
      </c>
      <c r="O13" s="17"/>
      <c r="P13" s="17" t="s">
        <v>45</v>
      </c>
      <c r="Q13" s="17"/>
      <c r="R13" s="17" t="s">
        <v>40</v>
      </c>
    </row>
    <row r="14" spans="1:18" ht="15">
      <c r="A14" s="16"/>
      <c r="B14" s="17" t="s">
        <v>3</v>
      </c>
      <c r="C14" s="17"/>
      <c r="D14" s="17" t="s">
        <v>3</v>
      </c>
      <c r="E14" s="17"/>
      <c r="F14" s="17" t="s">
        <v>3</v>
      </c>
      <c r="G14" s="17"/>
      <c r="H14" s="17" t="s">
        <v>3</v>
      </c>
      <c r="I14" s="17"/>
      <c r="J14" s="17" t="s">
        <v>3</v>
      </c>
      <c r="K14" s="17"/>
      <c r="L14" s="17" t="s">
        <v>3</v>
      </c>
      <c r="M14" s="17"/>
      <c r="N14" s="17" t="s">
        <v>3</v>
      </c>
      <c r="O14" s="17"/>
      <c r="P14" s="17" t="s">
        <v>3</v>
      </c>
      <c r="Q14" s="17"/>
      <c r="R14" s="17" t="s">
        <v>3</v>
      </c>
    </row>
    <row r="15" spans="1:18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2" t="s">
        <v>102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19" t="s">
        <v>103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2" t="s">
        <v>82</v>
      </c>
      <c r="B21" s="3">
        <v>470062</v>
      </c>
      <c r="C21" s="3"/>
      <c r="D21" s="3">
        <v>17</v>
      </c>
      <c r="E21" s="3"/>
      <c r="F21" s="3">
        <v>35259</v>
      </c>
      <c r="G21" s="3"/>
      <c r="H21" s="3">
        <v>124630</v>
      </c>
      <c r="I21" s="3"/>
      <c r="J21" s="3">
        <v>225</v>
      </c>
      <c r="K21" s="3"/>
      <c r="L21" s="3">
        <v>1760</v>
      </c>
      <c r="M21" s="3"/>
      <c r="N21" s="3">
        <v>66003</v>
      </c>
      <c r="O21" s="3"/>
      <c r="P21" s="3">
        <v>729729</v>
      </c>
      <c r="Q21" s="3"/>
      <c r="R21" s="3">
        <f>SUM(B21:P21)</f>
        <v>1427685</v>
      </c>
    </row>
    <row r="22" spans="1:18" ht="16.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2" t="s">
        <v>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43614</v>
      </c>
      <c r="Q23" s="3"/>
      <c r="R23" s="3">
        <f>SUM(B23:P23)</f>
        <v>43614</v>
      </c>
    </row>
    <row r="24" spans="1:18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2" t="s">
        <v>108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-20307</v>
      </c>
      <c r="Q25" s="3"/>
      <c r="R25" s="3">
        <f>SUM(B25:P25)</f>
        <v>-20307</v>
      </c>
    </row>
    <row r="26" spans="1:18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2" t="s">
        <v>111</v>
      </c>
      <c r="B27" s="4"/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3"/>
      <c r="P27" s="4" t="s">
        <v>111</v>
      </c>
      <c r="Q27" s="3"/>
      <c r="R27" s="4" t="s">
        <v>111</v>
      </c>
    </row>
    <row r="28" spans="1:18" ht="7.5" customHeight="1">
      <c r="A28" s="2"/>
      <c r="B28" s="14"/>
      <c r="C28" s="3"/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29" t="s">
        <v>104</v>
      </c>
      <c r="B29" s="3">
        <f>SUM(B21:B27)</f>
        <v>470062</v>
      </c>
      <c r="C29" s="3"/>
      <c r="D29" s="3">
        <f>SUM(D21:D27)</f>
        <v>17</v>
      </c>
      <c r="E29" s="3"/>
      <c r="F29" s="3">
        <f>SUM(F21:F27)</f>
        <v>35259</v>
      </c>
      <c r="G29" s="3"/>
      <c r="H29" s="3">
        <f>SUM(H21:H27)</f>
        <v>124630</v>
      </c>
      <c r="I29" s="3"/>
      <c r="J29" s="3">
        <f>SUM(J21:J27)</f>
        <v>225</v>
      </c>
      <c r="K29" s="3"/>
      <c r="L29" s="3">
        <f>SUM(L21:L27)</f>
        <v>1760</v>
      </c>
      <c r="M29" s="3"/>
      <c r="N29" s="3">
        <f>SUM(N21:N27)</f>
        <v>66003</v>
      </c>
      <c r="O29" s="3"/>
      <c r="P29" s="3">
        <f>SUM(P21:P27)</f>
        <v>753036</v>
      </c>
      <c r="Q29" s="3"/>
      <c r="R29" s="3">
        <f>SUM(R21:R27)</f>
        <v>1450992</v>
      </c>
    </row>
    <row r="30" spans="2:18" ht="6" customHeight="1" thickBot="1">
      <c r="B30" s="5"/>
      <c r="C30" s="3"/>
      <c r="D30" s="5"/>
      <c r="E30" s="3"/>
      <c r="F30" s="5"/>
      <c r="G30" s="3"/>
      <c r="H30" s="5"/>
      <c r="I30" s="3"/>
      <c r="J30" s="5"/>
      <c r="K30" s="3"/>
      <c r="L30" s="5"/>
      <c r="M30" s="3"/>
      <c r="N30" s="5"/>
      <c r="O30" s="3"/>
      <c r="P30" s="5"/>
      <c r="Q30" s="3"/>
      <c r="R30" s="5"/>
    </row>
    <row r="31" spans="1:18" ht="15.75" thickTop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2" t="s">
        <v>93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</sheetData>
  <mergeCells count="4">
    <mergeCell ref="A2:R2"/>
    <mergeCell ref="A5:R5"/>
    <mergeCell ref="A6:R6"/>
    <mergeCell ref="B10:N10"/>
  </mergeCells>
  <printOptions/>
  <pageMargins left="0.75" right="0.75" top="1" bottom="1" header="0.5" footer="0.5"/>
  <pageSetup fitToHeight="1" fitToWidth="1" horizontalDpi="300" verticalDpi="300" orientation="landscape" paperSize="9" scale="7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E29" sqref="E29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3.421875" style="0" customWidth="1"/>
    <col min="4" max="4" width="2.8515625" style="22" customWidth="1"/>
    <col min="5" max="5" width="14.7109375" style="0" customWidth="1"/>
    <col min="6" max="6" width="1.57421875" style="22" customWidth="1"/>
  </cols>
  <sheetData>
    <row r="1" spans="1:6" ht="18">
      <c r="A1" s="44" t="s">
        <v>4</v>
      </c>
      <c r="B1" s="44"/>
      <c r="C1" s="44"/>
      <c r="D1" s="44"/>
      <c r="E1" s="44"/>
      <c r="F1" s="44"/>
    </row>
    <row r="2" spans="1:3" ht="18">
      <c r="A2" s="23"/>
      <c r="B2" s="23"/>
      <c r="C2" s="23"/>
    </row>
    <row r="3" spans="1:6" ht="18">
      <c r="A3" s="44" t="s">
        <v>53</v>
      </c>
      <c r="B3" s="44"/>
      <c r="C3" s="44"/>
      <c r="D3" s="44"/>
      <c r="E3" s="44"/>
      <c r="F3" s="44"/>
    </row>
    <row r="4" spans="1:6" ht="18">
      <c r="A4" s="44" t="s">
        <v>101</v>
      </c>
      <c r="B4" s="44"/>
      <c r="C4" s="44"/>
      <c r="D4" s="44"/>
      <c r="E4" s="44"/>
      <c r="F4" s="44"/>
    </row>
    <row r="5" spans="4:6" ht="12.75">
      <c r="D5"/>
      <c r="E5" s="22"/>
      <c r="F5"/>
    </row>
    <row r="6" spans="4:6" ht="12.75">
      <c r="D6"/>
      <c r="E6" s="22"/>
      <c r="F6"/>
    </row>
    <row r="7" spans="4:6" ht="15.75">
      <c r="D7"/>
      <c r="E7" s="24" t="s">
        <v>105</v>
      </c>
      <c r="F7"/>
    </row>
    <row r="8" spans="5:6" s="2" customFormat="1" ht="15.75">
      <c r="E8" s="24" t="s">
        <v>76</v>
      </c>
      <c r="F8" s="7"/>
    </row>
    <row r="9" spans="5:6" s="2" customFormat="1" ht="15.75">
      <c r="E9" s="28">
        <v>37802</v>
      </c>
      <c r="F9" s="7"/>
    </row>
    <row r="10" spans="5:6" s="2" customFormat="1" ht="15.75">
      <c r="E10" s="24" t="s">
        <v>54</v>
      </c>
      <c r="F10" s="7"/>
    </row>
    <row r="11" s="2" customFormat="1" ht="15">
      <c r="E11" s="25"/>
    </row>
    <row r="12" spans="1:6" s="2" customFormat="1" ht="15.75">
      <c r="A12" s="7" t="s">
        <v>55</v>
      </c>
      <c r="B12" s="7"/>
      <c r="C12" s="7"/>
      <c r="D12" s="7"/>
      <c r="E12" s="3"/>
      <c r="F12" s="13"/>
    </row>
    <row r="13" spans="5:6" s="2" customFormat="1" ht="15">
      <c r="E13" s="3"/>
      <c r="F13" s="13"/>
    </row>
    <row r="14" spans="2:6" s="2" customFormat="1" ht="15.75">
      <c r="B14" s="7" t="s">
        <v>12</v>
      </c>
      <c r="C14" s="7"/>
      <c r="D14" s="7"/>
      <c r="E14" s="3">
        <v>64800</v>
      </c>
      <c r="F14" s="13"/>
    </row>
    <row r="15" spans="2:6" s="2" customFormat="1" ht="15">
      <c r="B15" s="2" t="s">
        <v>71</v>
      </c>
      <c r="E15" s="3"/>
      <c r="F15" s="13"/>
    </row>
    <row r="16" spans="3:6" s="2" customFormat="1" ht="15">
      <c r="C16" s="2" t="s">
        <v>56</v>
      </c>
      <c r="E16" s="3">
        <f>52348+11453-45</f>
        <v>63756</v>
      </c>
      <c r="F16" s="13"/>
    </row>
    <row r="17" spans="3:6" s="2" customFormat="1" ht="15">
      <c r="C17" s="2" t="s">
        <v>57</v>
      </c>
      <c r="E17" s="4">
        <f>(-3739+885)</f>
        <v>-2854</v>
      </c>
      <c r="F17" s="13"/>
    </row>
    <row r="18" spans="2:6" s="2" customFormat="1" ht="15.75">
      <c r="B18" s="7" t="s">
        <v>58</v>
      </c>
      <c r="C18" s="7"/>
      <c r="D18" s="7"/>
      <c r="E18" s="3">
        <f>SUM(E14:E17)</f>
        <v>125702</v>
      </c>
      <c r="F18" s="13"/>
    </row>
    <row r="19" spans="5:6" s="2" customFormat="1" ht="15">
      <c r="E19" s="3"/>
      <c r="F19" s="13"/>
    </row>
    <row r="20" spans="2:6" s="2" customFormat="1" ht="15">
      <c r="B20" s="2" t="s">
        <v>59</v>
      </c>
      <c r="E20" s="3">
        <f>-(121+9430)</f>
        <v>-9551</v>
      </c>
      <c r="F20" s="13"/>
    </row>
    <row r="21" spans="2:6" s="2" customFormat="1" ht="15">
      <c r="B21" s="2" t="s">
        <v>60</v>
      </c>
      <c r="E21" s="4">
        <f>11737-622-4050+9401</f>
        <v>16466</v>
      </c>
      <c r="F21" s="13"/>
    </row>
    <row r="22" spans="2:6" s="2" customFormat="1" ht="15.75">
      <c r="B22" s="7" t="s">
        <v>68</v>
      </c>
      <c r="E22" s="14">
        <f>SUM(E18:E21)</f>
        <v>132617</v>
      </c>
      <c r="F22" s="13"/>
    </row>
    <row r="23" spans="2:6" s="2" customFormat="1" ht="15">
      <c r="B23" s="2" t="s">
        <v>106</v>
      </c>
      <c r="E23" s="14">
        <f>-12899-3270</f>
        <v>-16169</v>
      </c>
      <c r="F23" s="13"/>
    </row>
    <row r="24" spans="5:6" s="2" customFormat="1" ht="15">
      <c r="E24" s="27">
        <f>SUM(E22:E23)</f>
        <v>116448</v>
      </c>
      <c r="F24" s="13"/>
    </row>
    <row r="25" spans="5:6" s="2" customFormat="1" ht="15">
      <c r="E25" s="3"/>
      <c r="F25" s="13"/>
    </row>
    <row r="26" spans="1:6" s="2" customFormat="1" ht="15.75">
      <c r="A26" s="7" t="s">
        <v>61</v>
      </c>
      <c r="B26" s="7"/>
      <c r="C26" s="7"/>
      <c r="D26" s="7"/>
      <c r="E26" s="3"/>
      <c r="F26" s="13"/>
    </row>
    <row r="27" spans="5:6" s="2" customFormat="1" ht="15">
      <c r="E27" s="3"/>
      <c r="F27" s="13"/>
    </row>
    <row r="28" spans="2:6" s="2" customFormat="1" ht="15">
      <c r="B28" s="2" t="s">
        <v>77</v>
      </c>
      <c r="E28" s="3">
        <v>0</v>
      </c>
      <c r="F28" s="13"/>
    </row>
    <row r="29" spans="2:6" s="2" customFormat="1" ht="15">
      <c r="B29" s="2" t="s">
        <v>22</v>
      </c>
      <c r="E29" s="3">
        <f>-225-48645-8578-1846</f>
        <v>-59294</v>
      </c>
      <c r="F29" s="13"/>
    </row>
    <row r="30" spans="2:6" s="2" customFormat="1" ht="15">
      <c r="B30" s="2" t="s">
        <v>72</v>
      </c>
      <c r="E30" s="27">
        <f>SUM(E27:E29)</f>
        <v>-59294</v>
      </c>
      <c r="F30" s="13"/>
    </row>
    <row r="31" spans="5:6" s="2" customFormat="1" ht="15">
      <c r="E31" s="3"/>
      <c r="F31" s="13"/>
    </row>
    <row r="32" spans="1:6" s="2" customFormat="1" ht="15.75">
      <c r="A32" s="7" t="s">
        <v>62</v>
      </c>
      <c r="B32" s="7"/>
      <c r="C32" s="7"/>
      <c r="D32" s="7"/>
      <c r="E32" s="3"/>
      <c r="F32" s="13"/>
    </row>
    <row r="33" spans="5:6" s="2" customFormat="1" ht="15">
      <c r="E33" s="3"/>
      <c r="F33" s="13"/>
    </row>
    <row r="34" spans="2:6" s="2" customFormat="1" ht="15">
      <c r="B34" s="2" t="s">
        <v>63</v>
      </c>
      <c r="E34" s="3">
        <v>0</v>
      </c>
      <c r="F34" s="13"/>
    </row>
    <row r="35" spans="2:6" s="2" customFormat="1" ht="15">
      <c r="B35" s="2" t="s">
        <v>95</v>
      </c>
      <c r="E35" s="3">
        <f>-4024</f>
        <v>-4024</v>
      </c>
      <c r="F35" s="13"/>
    </row>
    <row r="36" spans="2:6" s="2" customFormat="1" ht="15">
      <c r="B36" s="2" t="s">
        <v>69</v>
      </c>
      <c r="E36" s="3">
        <v>-20307</v>
      </c>
      <c r="F36" s="13"/>
    </row>
    <row r="37" spans="2:6" s="2" customFormat="1" ht="15">
      <c r="B37" s="2" t="s">
        <v>64</v>
      </c>
      <c r="E37" s="27">
        <f>SUM(E34:E36)</f>
        <v>-24331</v>
      </c>
      <c r="F37" s="13"/>
    </row>
    <row r="38" spans="5:6" s="2" customFormat="1" ht="15">
      <c r="E38" s="3"/>
      <c r="F38" s="13"/>
    </row>
    <row r="39" spans="1:6" s="2" customFormat="1" ht="15.75">
      <c r="A39" s="7" t="s">
        <v>73</v>
      </c>
      <c r="B39" s="7"/>
      <c r="C39" s="7"/>
      <c r="D39" s="7"/>
      <c r="E39" s="3">
        <f>E24+E30+E37</f>
        <v>32823</v>
      </c>
      <c r="F39" s="13"/>
    </row>
    <row r="40" spans="1:6" s="2" customFormat="1" ht="15.75">
      <c r="A40" s="7" t="s">
        <v>78</v>
      </c>
      <c r="B40" s="7"/>
      <c r="C40" s="7"/>
      <c r="D40" s="7"/>
      <c r="E40" s="3">
        <v>0</v>
      </c>
      <c r="F40" s="13"/>
    </row>
    <row r="41" spans="1:6" s="2" customFormat="1" ht="15.75">
      <c r="A41" s="7" t="s">
        <v>65</v>
      </c>
      <c r="B41" s="7"/>
      <c r="C41" s="7"/>
      <c r="D41" s="7"/>
      <c r="E41" s="3">
        <v>315256</v>
      </c>
      <c r="F41" s="13"/>
    </row>
    <row r="42" spans="1:6" s="2" customFormat="1" ht="16.5" thickBot="1">
      <c r="A42" s="7" t="s">
        <v>74</v>
      </c>
      <c r="B42" s="7"/>
      <c r="C42" s="7"/>
      <c r="D42" s="7"/>
      <c r="E42" s="15">
        <f>SUM(E39:E41)</f>
        <v>348079</v>
      </c>
      <c r="F42" s="13"/>
    </row>
    <row r="43" spans="5:6" s="2" customFormat="1" ht="15">
      <c r="E43" s="3"/>
      <c r="F43" s="13"/>
    </row>
    <row r="44" spans="1:6" s="2" customFormat="1" ht="15">
      <c r="A44" s="2" t="s">
        <v>96</v>
      </c>
      <c r="E44" s="37">
        <f>E42-E48</f>
        <v>0</v>
      </c>
      <c r="F44" s="13"/>
    </row>
    <row r="45" spans="5:6" s="2" customFormat="1" ht="15">
      <c r="E45" s="3"/>
      <c r="F45" s="13"/>
    </row>
    <row r="46" spans="2:6" s="2" customFormat="1" ht="15">
      <c r="B46" s="2" t="s">
        <v>66</v>
      </c>
      <c r="E46" s="3">
        <v>19546</v>
      </c>
      <c r="F46" s="13"/>
    </row>
    <row r="47" spans="2:6" s="2" customFormat="1" ht="15">
      <c r="B47" s="2" t="s">
        <v>67</v>
      </c>
      <c r="E47" s="3">
        <v>328533</v>
      </c>
      <c r="F47" s="13"/>
    </row>
    <row r="48" spans="5:6" s="2" customFormat="1" ht="15.75" thickBot="1">
      <c r="E48" s="15">
        <f>SUM(E46:E47)</f>
        <v>348079</v>
      </c>
      <c r="F48" s="13"/>
    </row>
    <row r="49" spans="4:6" ht="12.75">
      <c r="D49"/>
      <c r="E49" s="1"/>
      <c r="F49" s="26"/>
    </row>
    <row r="50" spans="1:6" ht="15">
      <c r="A50" s="2" t="s">
        <v>70</v>
      </c>
      <c r="B50" s="2"/>
      <c r="C50" s="2"/>
      <c r="D50" s="2"/>
      <c r="E50" s="3"/>
      <c r="F50" s="26"/>
    </row>
    <row r="51" spans="1:6" ht="15">
      <c r="A51" s="2" t="s">
        <v>81</v>
      </c>
      <c r="B51" s="2"/>
      <c r="C51" s="2"/>
      <c r="D51" s="2"/>
      <c r="E51" s="3"/>
      <c r="F51" s="26"/>
    </row>
    <row r="52" spans="4:6" ht="12.75">
      <c r="D52"/>
      <c r="E52" s="22"/>
      <c r="F52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300" verticalDpi="300" orientation="portrait" paperSize="9" scale="8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KCT</cp:lastModifiedBy>
  <cp:lastPrinted>2003-08-19T04:41:09Z</cp:lastPrinted>
  <dcterms:created xsi:type="dcterms:W3CDTF">2002-10-14T00:06:59Z</dcterms:created>
  <dcterms:modified xsi:type="dcterms:W3CDTF">2003-08-18T15:36:00Z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